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vcr-my.sharepoint.com/personal/kubikova_avcr_onmicrosoft_com/Documents/1. Documents/Oliva 2025/Rozpočet 2025/Střednědobý výhled/"/>
    </mc:Choice>
  </mc:AlternateContent>
  <xr:revisionPtr revIDLastSave="26" documentId="8_{DAF1838C-D842-400A-A678-EC450840BC5F}" xr6:coauthVersionLast="47" xr6:coauthVersionMax="47" xr10:uidLastSave="{3266D4D8-B375-4322-A6B4-678904F44F6A}"/>
  <bookViews>
    <workbookView xWindow="-120" yWindow="-120" windowWidth="29040" windowHeight="15720" xr2:uid="{00000000-000D-0000-FFFF-FFFF00000000}"/>
  </bookViews>
  <sheets>
    <sheet name="List2" sheetId="2" r:id="rId1"/>
  </sheets>
  <externalReferences>
    <externalReference r:id="rId2"/>
    <externalReference r:id="rId3"/>
  </externalReferences>
  <definedNames>
    <definedName name="_xlnm.Print_Area" localSheetId="0">List2!$A$1:$G$47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2" l="1"/>
  <c r="J23" i="2"/>
  <c r="J33" i="2"/>
  <c r="J39" i="2"/>
  <c r="J8" i="2"/>
  <c r="J7" i="2" s="1"/>
  <c r="E39" i="2"/>
  <c r="D39" i="2" s="1"/>
  <c r="E38" i="2"/>
  <c r="D38" i="2"/>
  <c r="E37" i="2"/>
  <c r="D37" i="2"/>
  <c r="D36" i="2"/>
  <c r="D35" i="2"/>
  <c r="E34" i="2"/>
  <c r="D34" i="2"/>
  <c r="D32" i="2"/>
  <c r="E31" i="2"/>
  <c r="D31" i="2" s="1"/>
  <c r="D30" i="2"/>
  <c r="E29" i="2"/>
  <c r="D29" i="2"/>
  <c r="D28" i="2"/>
  <c r="E27" i="2"/>
  <c r="D27" i="2" s="1"/>
  <c r="D26" i="2"/>
  <c r="E25" i="2"/>
  <c r="D25" i="2"/>
  <c r="D22" i="2"/>
  <c r="D21" i="2"/>
  <c r="D20" i="2"/>
  <c r="D19" i="2"/>
  <c r="D18" i="2"/>
  <c r="E17" i="2"/>
  <c r="D17" i="2"/>
  <c r="D16" i="2"/>
  <c r="E15" i="2"/>
  <c r="D15" i="2"/>
  <c r="E14" i="2"/>
  <c r="D14" i="2"/>
  <c r="E13" i="2"/>
  <c r="D13" i="2"/>
  <c r="D12" i="2"/>
  <c r="D11" i="2"/>
  <c r="E10" i="2"/>
  <c r="D10" i="2"/>
  <c r="D9" i="2"/>
  <c r="E8" i="2"/>
  <c r="D8" i="2"/>
  <c r="E7" i="2"/>
  <c r="D7" i="2"/>
  <c r="E24" i="2" l="1"/>
  <c r="E33" i="2"/>
  <c r="D33" i="2" s="1"/>
  <c r="I40" i="2"/>
  <c r="I39" i="2"/>
  <c r="I38" i="2"/>
  <c r="I37" i="2"/>
  <c r="I36" i="2"/>
  <c r="I35" i="2"/>
  <c r="I34" i="2"/>
  <c r="I33" i="2"/>
  <c r="I32" i="2"/>
  <c r="I31" i="2"/>
  <c r="I30" i="2"/>
  <c r="I28" i="2"/>
  <c r="I27" i="2"/>
  <c r="I26" i="2"/>
  <c r="I25" i="2"/>
  <c r="J24" i="2"/>
  <c r="I24" i="2" s="1"/>
  <c r="I22" i="2"/>
  <c r="I21" i="2"/>
  <c r="I20" i="2"/>
  <c r="I19" i="2"/>
  <c r="I18" i="2"/>
  <c r="I17" i="2"/>
  <c r="J16" i="2"/>
  <c r="I16" i="2"/>
  <c r="I15" i="2"/>
  <c r="I14" i="2"/>
  <c r="I13" i="2"/>
  <c r="I12" i="2"/>
  <c r="I11" i="2"/>
  <c r="I10" i="2"/>
  <c r="I9" i="2"/>
  <c r="I7" i="2"/>
  <c r="I8" i="2"/>
  <c r="D24" i="2" l="1"/>
  <c r="E23" i="2"/>
  <c r="D23" i="2" s="1"/>
  <c r="I29" i="2"/>
  <c r="I41" i="2" l="1"/>
  <c r="I23" i="2"/>
  <c r="D40" i="2" l="1"/>
  <c r="E41" i="2" l="1"/>
  <c r="D41" i="2" s="1"/>
</calcChain>
</file>

<file path=xl/sharedStrings.xml><?xml version="1.0" encoding="utf-8"?>
<sst xmlns="http://schemas.openxmlformats.org/spreadsheetml/2006/main" count="97" uniqueCount="85">
  <si>
    <t>Číslo účtu</t>
  </si>
  <si>
    <t>Celkem</t>
  </si>
  <si>
    <t>Hlavní činnost</t>
  </si>
  <si>
    <t>Další činnost</t>
  </si>
  <si>
    <t>Jiná činnost</t>
  </si>
  <si>
    <t>A.</t>
  </si>
  <si>
    <t>Náklady</t>
  </si>
  <si>
    <t>x</t>
  </si>
  <si>
    <t>Spotřebované nákupy</t>
  </si>
  <si>
    <t>z toho Prodané zboží</t>
  </si>
  <si>
    <t>Služby</t>
  </si>
  <si>
    <t>Osobní náklady</t>
  </si>
  <si>
    <t>Daně a poplatky</t>
  </si>
  <si>
    <t>Ostatní náklady</t>
  </si>
  <si>
    <t>Odpisy, prodaný majetek,tvorba a použití rezerv a opravných položek</t>
  </si>
  <si>
    <t>Ostatní</t>
  </si>
  <si>
    <t>Změny stavu zásob vlastní činnosti</t>
  </si>
  <si>
    <t>Aktivace</t>
  </si>
  <si>
    <t>Poskytnuté příspěvky</t>
  </si>
  <si>
    <t>Daň z příjmů</t>
  </si>
  <si>
    <t>B.</t>
  </si>
  <si>
    <t>Výnosy</t>
  </si>
  <si>
    <t>Tržby za vlastní výkony a za zboží</t>
  </si>
  <si>
    <t xml:space="preserve">Tržby za vlastní výkony </t>
  </si>
  <si>
    <t>Tržby z prodeje služeb</t>
  </si>
  <si>
    <t>Tržby za prodané zboží</t>
  </si>
  <si>
    <t>Ostatní výnosy</t>
  </si>
  <si>
    <t>Zúčtování fondů</t>
  </si>
  <si>
    <t>Sociální fond</t>
  </si>
  <si>
    <t>Tržby z prodeje majetku</t>
  </si>
  <si>
    <t>Přijaté příspěvky</t>
  </si>
  <si>
    <t>Provozní dotace</t>
  </si>
  <si>
    <t>B. - A.</t>
  </si>
  <si>
    <t>Výnosy snížené o náklady</t>
  </si>
  <si>
    <t>Část I.</t>
  </si>
  <si>
    <t>Základní předpoklady, z kterých se vycházelo při sestavení plánu:</t>
  </si>
  <si>
    <t>Zůstatková cena prodaného majetku</t>
  </si>
  <si>
    <t>Institucionální</t>
  </si>
  <si>
    <t>Účelové</t>
  </si>
  <si>
    <t>A.I.a.</t>
  </si>
  <si>
    <t>A.I.a.2.</t>
  </si>
  <si>
    <t>A.I.b.</t>
  </si>
  <si>
    <t>A.III.</t>
  </si>
  <si>
    <t>A.IV.</t>
  </si>
  <si>
    <t>A.V.</t>
  </si>
  <si>
    <t>A.VI.</t>
  </si>
  <si>
    <t>A.VI.23.</t>
  </si>
  <si>
    <t>Odpisy dlouhodobého majetku</t>
  </si>
  <si>
    <t>A.VI.24.</t>
  </si>
  <si>
    <t>A.VI.x.</t>
  </si>
  <si>
    <t>A.II.7</t>
  </si>
  <si>
    <t>A.II.x</t>
  </si>
  <si>
    <t>A.VII.</t>
  </si>
  <si>
    <t>A.VIII.</t>
  </si>
  <si>
    <t>B.I.</t>
  </si>
  <si>
    <t>B.I.a.</t>
  </si>
  <si>
    <t>B.I.b.</t>
  </si>
  <si>
    <t>B.II.</t>
  </si>
  <si>
    <t>B.III.</t>
  </si>
  <si>
    <t>B.IV.</t>
  </si>
  <si>
    <t>B.IV.9.</t>
  </si>
  <si>
    <t>B.IV.9.a.</t>
  </si>
  <si>
    <t>B.IV.9.b.</t>
  </si>
  <si>
    <t>B.IV.9.c.</t>
  </si>
  <si>
    <t>B.IV.9.d.</t>
  </si>
  <si>
    <t>B.IV.x.</t>
  </si>
  <si>
    <t>B.V.</t>
  </si>
  <si>
    <t>B.III.a.</t>
  </si>
  <si>
    <t>B.III.b.</t>
  </si>
  <si>
    <t>B.III.c.</t>
  </si>
  <si>
    <t xml:space="preserve">Rezervní fond </t>
  </si>
  <si>
    <t>Fond reprodukce majetku</t>
  </si>
  <si>
    <t>Fond účelově určených prostředků</t>
  </si>
  <si>
    <t>z toho tvorba Fondu účelově určených prostředků</t>
  </si>
  <si>
    <t>A.V.a.</t>
  </si>
  <si>
    <t>B.I.x.</t>
  </si>
  <si>
    <t>Část II.</t>
  </si>
  <si>
    <t>Další významné hospodářské skutečnosti:</t>
  </si>
  <si>
    <t>Psychologický ústav AV ČR, v.v.i.</t>
  </si>
  <si>
    <t>částky uvedené ve sloupcích 4 až 7 a 9 až 12 jsou v tisících Kč</t>
  </si>
  <si>
    <t>Návrh rozpočtu 2025 (v tis. Kč)</t>
  </si>
  <si>
    <t>Návrh rozpočtu v roce a jeho skutečné čerpání v roce 2025</t>
  </si>
  <si>
    <t>Rozpočet na rok 2025 vycházel z informací dostupných k datu sestavení a zohledňoval veškeré známé hospodářské skutečnosti, včetně ekonomické a finanční situace. Veškeré údaje se týkají hlavní činnosti. Další ani jinou činnost jednotka neprováděla.</t>
  </si>
  <si>
    <t>Provozní dotace institucionální vychází ze schválených neinvestičních prostředků přidělených AV ČR. Provozní dotace mimorozpočtové vychází ze schválených prostředků GA ČR, TA ČR, MŠMT a ostatních. Tržby za vlastní výkony a zboží tvoří tržby ze zakázek hlavní činnosti. Ostatní výnosy jsou tvořeny zejména zúčtováním poměrné části odpisů majetku pořízeného.</t>
  </si>
  <si>
    <t>Skutečnost 2025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</si>
</sst>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49" fontId="5" fillId="0" borderId="2" xfId="1" applyNumberFormat="1" applyFont="1" applyFill="1" applyBorder="1" applyAlignment="1" applyProtection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49" fontId="4" fillId="0" borderId="5" xfId="1" applyNumberFormat="1" applyFont="1" applyFill="1" applyBorder="1" applyAlignment="1" applyProtection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8" xfId="1" applyNumberFormat="1" applyFont="1" applyFill="1" applyBorder="1" applyAlignment="1" applyProtection="1">
      <alignment vertical="center" wrapText="1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vertical="center" wrapText="1"/>
    </xf>
    <xf numFmtId="0" fontId="4" fillId="0" borderId="8" xfId="1" applyNumberFormat="1" applyFont="1" applyFill="1" applyBorder="1" applyAlignment="1" applyProtection="1">
      <alignment horizontal="left" vertical="center" wrapText="1"/>
    </xf>
    <xf numFmtId="0" fontId="4" fillId="0" borderId="5" xfId="1" applyNumberFormat="1" applyFont="1" applyFill="1" applyBorder="1" applyAlignment="1" applyProtection="1">
      <alignment horizontal="center" vertical="center"/>
    </xf>
    <xf numFmtId="49" fontId="5" fillId="0" borderId="11" xfId="1" applyNumberFormat="1" applyFont="1" applyFill="1" applyBorder="1" applyAlignment="1" applyProtection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5" fillId="0" borderId="2" xfId="1" applyNumberFormat="1" applyFont="1" applyFill="1" applyBorder="1" applyAlignment="1" applyProtection="1">
      <alignment horizontal="left" vertical="top" wrapText="1"/>
    </xf>
    <xf numFmtId="0" fontId="5" fillId="0" borderId="11" xfId="1" applyNumberFormat="1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49" fontId="5" fillId="3" borderId="14" xfId="1" applyNumberFormat="1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4" fillId="0" borderId="8" xfId="1" applyNumberFormat="1" applyFont="1" applyFill="1" applyBorder="1" applyAlignment="1" applyProtection="1">
      <alignment horizontal="left" vertical="top" wrapText="1"/>
    </xf>
    <xf numFmtId="49" fontId="4" fillId="0" borderId="8" xfId="1" applyNumberFormat="1" applyFont="1" applyFill="1" applyBorder="1" applyAlignment="1" applyProtection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5" xfId="1" applyNumberFormat="1" applyFont="1" applyFill="1" applyBorder="1" applyAlignment="1" applyProtection="1">
      <alignment horizontal="left" vertical="center" wrapText="1"/>
    </xf>
    <xf numFmtId="49" fontId="5" fillId="0" borderId="11" xfId="1" applyNumberFormat="1" applyFont="1" applyFill="1" applyBorder="1" applyAlignment="1" applyProtection="1">
      <alignment horizontal="left" vertical="top" wrapText="1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0" borderId="16" xfId="0" applyFont="1" applyBorder="1"/>
    <xf numFmtId="0" fontId="3" fillId="0" borderId="17" xfId="1" applyNumberFormat="1" applyFont="1" applyFill="1" applyBorder="1" applyAlignment="1" applyProtection="1">
      <alignment horizontal="center" wrapText="1"/>
    </xf>
    <xf numFmtId="0" fontId="5" fillId="0" borderId="17" xfId="1" applyNumberFormat="1" applyFont="1" applyFill="1" applyBorder="1" applyAlignment="1" applyProtection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9" fontId="5" fillId="0" borderId="17" xfId="1" applyNumberFormat="1" applyFont="1" applyFill="1" applyBorder="1" applyAlignment="1" applyProtection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9" xfId="0" applyFont="1" applyBorder="1" applyAlignment="1">
      <alignment horizontal="left"/>
    </xf>
    <xf numFmtId="0" fontId="6" fillId="0" borderId="19" xfId="0" applyFont="1" applyBorder="1" applyAlignment="1">
      <alignment horizontal="left" vertical="center"/>
    </xf>
    <xf numFmtId="0" fontId="6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2" fillId="2" borderId="5" xfId="0" applyFont="1" applyFill="1" applyBorder="1" applyAlignment="1">
      <alignment horizontal="center"/>
    </xf>
    <xf numFmtId="0" fontId="4" fillId="0" borderId="2" xfId="1" applyNumberFormat="1" applyFont="1" applyFill="1" applyBorder="1" applyAlignment="1" applyProtection="1">
      <alignment horizontal="center"/>
    </xf>
    <xf numFmtId="0" fontId="4" fillId="0" borderId="5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8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 wrapText="1"/>
    </xf>
    <xf numFmtId="0" fontId="4" fillId="0" borderId="17" xfId="1" applyNumberFormat="1" applyFont="1" applyFill="1" applyBorder="1" applyAlignment="1" applyProtection="1">
      <alignment horizontal="center"/>
    </xf>
    <xf numFmtId="0" fontId="2" fillId="4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1" applyNumberFormat="1" applyFont="1" applyFill="1" applyBorder="1" applyAlignment="1" applyProtection="1">
      <alignment horizont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2" xfId="1" applyNumberFormat="1" applyFont="1" applyFill="1" applyBorder="1" applyAlignment="1" applyProtection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2" xfId="1" applyNumberFormat="1" applyFont="1" applyFill="1" applyBorder="1" applyAlignment="1" applyProtection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14" xfId="1" applyNumberFormat="1" applyFont="1" applyFill="1" applyBorder="1" applyAlignment="1" applyProtection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0" borderId="0" xfId="1" applyNumberFormat="1" applyFont="1" applyFill="1" applyBorder="1" applyAlignment="1" applyProtection="1">
      <alignment horizontal="left"/>
    </xf>
    <xf numFmtId="0" fontId="5" fillId="0" borderId="17" xfId="1" applyNumberFormat="1" applyFont="1" applyFill="1" applyBorder="1" applyAlignment="1" applyProtection="1">
      <alignment horizontal="center" wrapText="1"/>
    </xf>
    <xf numFmtId="0" fontId="1" fillId="0" borderId="19" xfId="0" applyFont="1" applyBorder="1"/>
    <xf numFmtId="0" fontId="1" fillId="0" borderId="20" xfId="0" applyFont="1" applyBorder="1" applyAlignment="1">
      <alignment wrapText="1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/>
    <xf numFmtId="1" fontId="4" fillId="0" borderId="2" xfId="1" applyNumberFormat="1" applyFont="1" applyFill="1" applyBorder="1" applyAlignment="1" applyProtection="1">
      <alignment horizontal="center"/>
    </xf>
    <xf numFmtId="1" fontId="2" fillId="2" borderId="5" xfId="0" applyNumberFormat="1" applyFont="1" applyFill="1" applyBorder="1" applyAlignment="1">
      <alignment horizontal="center"/>
    </xf>
    <xf numFmtId="1" fontId="4" fillId="0" borderId="11" xfId="1" applyNumberFormat="1" applyFont="1" applyFill="1" applyBorder="1" applyAlignment="1" applyProtection="1">
      <alignment horizontal="center"/>
    </xf>
    <xf numFmtId="1" fontId="4" fillId="0" borderId="22" xfId="1" applyNumberFormat="1" applyFont="1" applyFill="1" applyBorder="1" applyAlignment="1" applyProtection="1">
      <alignment horizontal="center"/>
    </xf>
    <xf numFmtId="1" fontId="4" fillId="0" borderId="17" xfId="1" applyNumberFormat="1" applyFont="1" applyFill="1" applyBorder="1" applyAlignment="1" applyProtection="1">
      <alignment horizontal="center"/>
    </xf>
    <xf numFmtId="1" fontId="4" fillId="0" borderId="8" xfId="1" applyNumberFormat="1" applyFont="1" applyFill="1" applyBorder="1" applyAlignment="1" applyProtection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4" borderId="11" xfId="0" applyNumberFormat="1" applyFont="1" applyFill="1" applyBorder="1" applyAlignment="1">
      <alignment horizontal="center"/>
    </xf>
    <xf numFmtId="1" fontId="4" fillId="3" borderId="11" xfId="1" applyNumberFormat="1" applyFont="1" applyFill="1" applyBorder="1" applyAlignment="1" applyProtection="1">
      <alignment horizontal="center"/>
    </xf>
    <xf numFmtId="0" fontId="5" fillId="0" borderId="17" xfId="1" applyNumberFormat="1" applyFont="1" applyFill="1" applyBorder="1" applyAlignment="1" applyProtection="1">
      <alignment horizontal="center" vertical="center"/>
    </xf>
    <xf numFmtId="1" fontId="2" fillId="0" borderId="17" xfId="0" applyNumberFormat="1" applyFont="1" applyBorder="1" applyAlignment="1">
      <alignment horizontal="center"/>
    </xf>
    <xf numFmtId="1" fontId="4" fillId="0" borderId="23" xfId="1" applyNumberFormat="1" applyFont="1" applyFill="1" applyBorder="1" applyAlignment="1" applyProtection="1">
      <alignment horizontal="center" wrapText="1"/>
    </xf>
    <xf numFmtId="1" fontId="4" fillId="0" borderId="23" xfId="1" applyNumberFormat="1" applyFont="1" applyFill="1" applyBorder="1" applyAlignment="1" applyProtection="1">
      <alignment horizontal="center"/>
    </xf>
    <xf numFmtId="1" fontId="4" fillId="0" borderId="8" xfId="1" applyNumberFormat="1" applyFont="1" applyFill="1" applyBorder="1" applyAlignment="1" applyProtection="1">
      <alignment horizontal="center" wrapText="1"/>
    </xf>
    <xf numFmtId="1" fontId="2" fillId="0" borderId="5" xfId="0" applyNumberFormat="1" applyFont="1" applyBorder="1" applyAlignment="1">
      <alignment horizontal="center"/>
    </xf>
    <xf numFmtId="1" fontId="4" fillId="0" borderId="5" xfId="1" applyNumberFormat="1" applyFont="1" applyFill="1" applyBorder="1" applyAlignment="1" applyProtection="1">
      <alignment horizontal="center"/>
    </xf>
    <xf numFmtId="0" fontId="10" fillId="0" borderId="15" xfId="0" applyFont="1" applyBorder="1" applyAlignment="1">
      <alignment horizontal="center"/>
    </xf>
    <xf numFmtId="0" fontId="2" fillId="0" borderId="26" xfId="0" applyFont="1" applyBorder="1" applyAlignment="1">
      <alignment horizontal="left" wrapText="1"/>
    </xf>
    <xf numFmtId="0" fontId="2" fillId="0" borderId="27" xfId="0" applyFont="1" applyBorder="1" applyAlignment="1">
      <alignment horizontal="left" wrapText="1"/>
    </xf>
    <xf numFmtId="0" fontId="2" fillId="0" borderId="28" xfId="0" applyFont="1" applyBorder="1" applyAlignment="1">
      <alignment horizontal="left" wrapText="1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5" fillId="0" borderId="20" xfId="1" applyNumberFormat="1" applyFont="1" applyFill="1" applyBorder="1" applyAlignment="1" applyProtection="1">
      <alignment horizontal="left" vertical="center"/>
    </xf>
    <xf numFmtId="0" fontId="5" fillId="0" borderId="21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center"/>
    </xf>
    <xf numFmtId="0" fontId="9" fillId="0" borderId="0" xfId="1" applyNumberFormat="1" applyFont="1" applyFill="1" applyBorder="1" applyAlignment="1" applyProtection="1">
      <alignment horizontal="center"/>
    </xf>
    <xf numFmtId="1" fontId="4" fillId="0" borderId="14" xfId="1" applyNumberFormat="1" applyFont="1" applyFill="1" applyBorder="1" applyAlignment="1" applyProtection="1">
      <alignment horizontal="center"/>
    </xf>
    <xf numFmtId="3" fontId="4" fillId="0" borderId="2" xfId="1" applyNumberFormat="1" applyFont="1" applyFill="1" applyBorder="1" applyAlignment="1" applyProtection="1">
      <alignment horizontal="center"/>
    </xf>
    <xf numFmtId="3" fontId="4" fillId="0" borderId="17" xfId="1" applyNumberFormat="1" applyFont="1" applyFill="1" applyBorder="1" applyAlignment="1" applyProtection="1">
      <alignment horizontal="center"/>
    </xf>
    <xf numFmtId="1" fontId="4" fillId="0" borderId="17" xfId="1" applyNumberFormat="1" applyFont="1" applyFill="1" applyBorder="1" applyAlignment="1" applyProtection="1">
      <alignment horizontal="center" wrapText="1"/>
    </xf>
    <xf numFmtId="0" fontId="4" fillId="0" borderId="23" xfId="1" applyNumberFormat="1" applyFont="1" applyFill="1" applyBorder="1" applyAlignment="1" applyProtection="1">
      <alignment horizontal="center"/>
    </xf>
    <xf numFmtId="2" fontId="4" fillId="0" borderId="2" xfId="1" applyNumberFormat="1" applyFont="1" applyFill="1" applyBorder="1" applyAlignment="1" applyProtection="1">
      <alignment horizontal="center"/>
    </xf>
    <xf numFmtId="2" fontId="4" fillId="0" borderId="8" xfId="1" applyNumberFormat="1" applyFont="1" applyFill="1" applyBorder="1" applyAlignment="1" applyProtection="1">
      <alignment horizontal="center"/>
    </xf>
    <xf numFmtId="2" fontId="4" fillId="0" borderId="5" xfId="1" applyNumberFormat="1" applyFont="1" applyFill="1" applyBorder="1" applyAlignment="1" applyProtection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vona\Documents\Oliva%202024\Rozpo&#269;et\NIV24.xlsx" TargetMode="External"/><Relationship Id="rId1" Type="http://schemas.openxmlformats.org/officeDocument/2006/relationships/externalLinkPath" Target="file:///C:\Users\ivona\Documents\Oliva%202024\Rozpo&#269;et\NIV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vona\Documents\Oliva%202025\Rozpo&#269;et\NIV25.xlsx" TargetMode="External"/><Relationship Id="rId1" Type="http://schemas.openxmlformats.org/officeDocument/2006/relationships/externalLinkPath" Target="file:///C:\Users\ivona\Documents\Oliva%202025\Rozpo&#269;et\NIV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V_2024 (výhled)"/>
      <sheetName val="NV_2024"/>
      <sheetName val="rozpočet v tabulce"/>
      <sheetName val="syri 2025,26"/>
      <sheetName val="granty a FUUP"/>
    </sheetNames>
    <sheetDataSet>
      <sheetData sheetId="0" refreshError="1">
        <row r="7">
          <cell r="P7">
            <v>4637100</v>
          </cell>
        </row>
        <row r="107">
          <cell r="P107">
            <v>0</v>
          </cell>
        </row>
      </sheetData>
      <sheetData sheetId="1" refreshError="1">
        <row r="11">
          <cell r="E11">
            <v>5678128.0499999998</v>
          </cell>
        </row>
        <row r="82">
          <cell r="E82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V_2025"/>
      <sheetName val="granty a FUUP"/>
    </sheetNames>
    <sheetDataSet>
      <sheetData sheetId="0" refreshError="1">
        <row r="11">
          <cell r="E11">
            <v>51395158.409999996</v>
          </cell>
          <cell r="G11">
            <v>48852116.599999994</v>
          </cell>
        </row>
        <row r="25">
          <cell r="G25">
            <v>12538220.27</v>
          </cell>
        </row>
        <row r="43">
          <cell r="G43">
            <v>51611470.277480006</v>
          </cell>
        </row>
        <row r="62">
          <cell r="G62">
            <v>150000</v>
          </cell>
        </row>
        <row r="66">
          <cell r="G66">
            <v>212092</v>
          </cell>
        </row>
        <row r="86">
          <cell r="G86">
            <v>241618728</v>
          </cell>
        </row>
        <row r="132">
          <cell r="G132">
            <v>3000</v>
          </cell>
        </row>
        <row r="133">
          <cell r="G133">
            <v>3000</v>
          </cell>
        </row>
        <row r="134">
          <cell r="G134">
            <v>2045877.6800000002</v>
          </cell>
        </row>
        <row r="139">
          <cell r="G139">
            <v>1777877.6800000002</v>
          </cell>
        </row>
        <row r="145">
          <cell r="G145">
            <v>268000</v>
          </cell>
        </row>
        <row r="151">
          <cell r="G151">
            <v>786728</v>
          </cell>
        </row>
        <row r="167">
          <cell r="G167">
            <v>277020763</v>
          </cell>
        </row>
        <row r="175">
          <cell r="G175">
            <v>75115301.668915004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workbookViewId="0">
      <selection activeCell="H11" sqref="H11"/>
    </sheetView>
  </sheetViews>
  <sheetFormatPr defaultColWidth="8.5703125" defaultRowHeight="15" x14ac:dyDescent="0.25"/>
  <cols>
    <col min="1" max="1" width="11.7109375" customWidth="1"/>
    <col min="2" max="2" width="41.7109375" style="45" customWidth="1"/>
    <col min="5" max="5" width="14.7109375" style="55" bestFit="1" customWidth="1"/>
    <col min="10" max="10" width="14.7109375" style="55" bestFit="1" customWidth="1"/>
  </cols>
  <sheetData>
    <row r="1" spans="1:12" x14ac:dyDescent="0.25">
      <c r="A1" s="111" t="s">
        <v>81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x14ac:dyDescent="0.25">
      <c r="A2" s="112" t="s">
        <v>79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15.75" thickBot="1" x14ac:dyDescent="0.3">
      <c r="A4" s="80" t="s">
        <v>78</v>
      </c>
      <c r="B4" s="56"/>
      <c r="C4" s="56"/>
      <c r="D4" s="103" t="s">
        <v>80</v>
      </c>
      <c r="E4" s="103"/>
      <c r="F4" s="103"/>
      <c r="G4" s="103"/>
      <c r="H4" s="56"/>
      <c r="I4" s="103" t="s">
        <v>84</v>
      </c>
      <c r="J4" s="103"/>
      <c r="K4" s="103"/>
      <c r="L4" s="103"/>
    </row>
    <row r="5" spans="1:12" x14ac:dyDescent="0.25">
      <c r="A5" s="33">
        <v>1</v>
      </c>
      <c r="B5" s="34">
        <v>2</v>
      </c>
      <c r="C5" s="34">
        <v>3</v>
      </c>
      <c r="D5" s="57">
        <v>4</v>
      </c>
      <c r="E5" s="57">
        <v>5</v>
      </c>
      <c r="F5" s="2">
        <v>6</v>
      </c>
      <c r="G5" s="58">
        <v>7</v>
      </c>
      <c r="H5" s="34">
        <v>8</v>
      </c>
      <c r="I5" s="57">
        <v>9</v>
      </c>
      <c r="J5" s="57">
        <v>10</v>
      </c>
      <c r="K5" s="2">
        <v>11</v>
      </c>
      <c r="L5" s="58">
        <v>12</v>
      </c>
    </row>
    <row r="6" spans="1:12" ht="29.25" x14ac:dyDescent="0.25">
      <c r="A6" s="25"/>
      <c r="B6" s="26"/>
      <c r="C6" s="81" t="s">
        <v>0</v>
      </c>
      <c r="D6" s="27" t="s">
        <v>1</v>
      </c>
      <c r="E6" s="27" t="s">
        <v>2</v>
      </c>
      <c r="F6" s="28" t="s">
        <v>3</v>
      </c>
      <c r="G6" s="29" t="s">
        <v>4</v>
      </c>
      <c r="H6" s="81" t="s">
        <v>0</v>
      </c>
      <c r="I6" s="27" t="s">
        <v>1</v>
      </c>
      <c r="J6" s="27" t="s">
        <v>2</v>
      </c>
      <c r="K6" s="28" t="s">
        <v>3</v>
      </c>
      <c r="L6" s="29" t="s">
        <v>4</v>
      </c>
    </row>
    <row r="7" spans="1:12" ht="15.75" thickBot="1" x14ac:dyDescent="0.3">
      <c r="A7" s="30" t="s">
        <v>5</v>
      </c>
      <c r="B7" s="31" t="s">
        <v>6</v>
      </c>
      <c r="C7" s="32" t="s">
        <v>7</v>
      </c>
      <c r="D7" s="88">
        <f>E7+F7+G7</f>
        <v>354982.62714748003</v>
      </c>
      <c r="E7" s="88">
        <f>E8+E10+E13+E14+E15+E17</f>
        <v>354982.62714748003</v>
      </c>
      <c r="F7" s="47">
        <v>0</v>
      </c>
      <c r="G7" s="59">
        <v>0</v>
      </c>
      <c r="H7" s="32" t="s">
        <v>7</v>
      </c>
      <c r="I7" s="88">
        <f>J7+K7+L7</f>
        <v>102325</v>
      </c>
      <c r="J7" s="88">
        <f>J8+J10+J13+J14+J15+J17+J21</f>
        <v>102325</v>
      </c>
      <c r="K7" s="47">
        <v>0</v>
      </c>
      <c r="L7" s="59">
        <v>0</v>
      </c>
    </row>
    <row r="8" spans="1:12" x14ac:dyDescent="0.25">
      <c r="A8" s="36" t="s">
        <v>39</v>
      </c>
      <c r="B8" s="1" t="s">
        <v>8</v>
      </c>
      <c r="C8" s="2">
        <v>50</v>
      </c>
      <c r="D8" s="87">
        <f>E8+F8+G8</f>
        <v>48852.116599999994</v>
      </c>
      <c r="E8" s="87">
        <f>[2]NV_2025!$G$11/1000</f>
        <v>48852.116599999994</v>
      </c>
      <c r="F8" s="60">
        <v>0</v>
      </c>
      <c r="G8" s="61">
        <v>0</v>
      </c>
      <c r="H8" s="2">
        <v>50</v>
      </c>
      <c r="I8" s="87">
        <f>J8+K8+L8</f>
        <v>6475</v>
      </c>
      <c r="J8" s="87">
        <f>15017-8542</f>
        <v>6475</v>
      </c>
      <c r="K8" s="60">
        <v>0</v>
      </c>
      <c r="L8" s="61">
        <v>0</v>
      </c>
    </row>
    <row r="9" spans="1:12" ht="15.75" thickBot="1" x14ac:dyDescent="0.3">
      <c r="A9" s="37" t="s">
        <v>40</v>
      </c>
      <c r="B9" s="3" t="s">
        <v>9</v>
      </c>
      <c r="C9" s="4"/>
      <c r="D9" s="90">
        <f t="shared" ref="D9:D22" si="0">E9+F9+G9</f>
        <v>0</v>
      </c>
      <c r="E9" s="102">
        <v>0</v>
      </c>
      <c r="F9" s="63">
        <v>0</v>
      </c>
      <c r="G9" s="64">
        <v>0</v>
      </c>
      <c r="H9" s="4"/>
      <c r="I9" s="90">
        <f t="shared" ref="I9:I21" si="1">J9+K9+L9</f>
        <v>0</v>
      </c>
      <c r="J9" s="49">
        <v>0</v>
      </c>
      <c r="K9" s="63">
        <v>0</v>
      </c>
      <c r="L9" s="64">
        <v>0</v>
      </c>
    </row>
    <row r="10" spans="1:12" ht="15.75" thickBot="1" x14ac:dyDescent="0.3">
      <c r="A10" s="36" t="s">
        <v>41</v>
      </c>
      <c r="B10" s="1" t="s">
        <v>10</v>
      </c>
      <c r="C10" s="2">
        <v>51</v>
      </c>
      <c r="D10" s="87">
        <f t="shared" si="0"/>
        <v>12538.22027</v>
      </c>
      <c r="E10" s="87">
        <f>[2]NV_2025!$G$25/1000</f>
        <v>12538.22027</v>
      </c>
      <c r="F10" s="60">
        <v>0</v>
      </c>
      <c r="G10" s="61">
        <v>0</v>
      </c>
      <c r="H10" s="2">
        <v>51</v>
      </c>
      <c r="I10" s="87">
        <f t="shared" si="1"/>
        <v>8542</v>
      </c>
      <c r="J10" s="87">
        <v>8542</v>
      </c>
      <c r="K10" s="60">
        <v>0</v>
      </c>
      <c r="L10" s="61">
        <v>0</v>
      </c>
    </row>
    <row r="11" spans="1:12" ht="15.75" thickBot="1" x14ac:dyDescent="0.3">
      <c r="A11" s="38" t="s">
        <v>50</v>
      </c>
      <c r="B11" s="10" t="s">
        <v>16</v>
      </c>
      <c r="C11" s="14">
        <v>56</v>
      </c>
      <c r="D11" s="89">
        <f t="shared" si="0"/>
        <v>0</v>
      </c>
      <c r="E11" s="89">
        <v>0</v>
      </c>
      <c r="F11" s="50">
        <v>0</v>
      </c>
      <c r="G11" s="65">
        <v>0</v>
      </c>
      <c r="H11" s="14">
        <v>56</v>
      </c>
      <c r="I11" s="89">
        <f t="shared" si="1"/>
        <v>0</v>
      </c>
      <c r="J11" s="89">
        <v>0</v>
      </c>
      <c r="K11" s="50">
        <v>0</v>
      </c>
      <c r="L11" s="65">
        <v>0</v>
      </c>
    </row>
    <row r="12" spans="1:12" ht="15.75" thickBot="1" x14ac:dyDescent="0.3">
      <c r="A12" s="38" t="s">
        <v>51</v>
      </c>
      <c r="B12" s="10" t="s">
        <v>17</v>
      </c>
      <c r="C12" s="11">
        <v>57</v>
      </c>
      <c r="D12" s="87">
        <f t="shared" si="0"/>
        <v>0</v>
      </c>
      <c r="E12" s="89">
        <v>0</v>
      </c>
      <c r="F12" s="66">
        <v>0</v>
      </c>
      <c r="G12" s="67">
        <v>0</v>
      </c>
      <c r="H12" s="11">
        <v>57</v>
      </c>
      <c r="I12" s="87">
        <f t="shared" si="1"/>
        <v>0</v>
      </c>
      <c r="J12" s="89">
        <v>0</v>
      </c>
      <c r="K12" s="66">
        <v>0</v>
      </c>
      <c r="L12" s="67">
        <v>0</v>
      </c>
    </row>
    <row r="13" spans="1:12" ht="15.75" thickBot="1" x14ac:dyDescent="0.3">
      <c r="A13" s="36" t="s">
        <v>42</v>
      </c>
      <c r="B13" s="1" t="s">
        <v>11</v>
      </c>
      <c r="C13" s="2">
        <v>52</v>
      </c>
      <c r="D13" s="87">
        <f t="shared" si="0"/>
        <v>51611.47027748001</v>
      </c>
      <c r="E13" s="87">
        <f>[2]NV_2025!$G$43/1000</f>
        <v>51611.47027748001</v>
      </c>
      <c r="F13" s="60">
        <v>0</v>
      </c>
      <c r="G13" s="61">
        <v>0</v>
      </c>
      <c r="H13" s="2">
        <v>52</v>
      </c>
      <c r="I13" s="87">
        <f t="shared" si="1"/>
        <v>82636</v>
      </c>
      <c r="J13" s="87">
        <v>82636</v>
      </c>
      <c r="K13" s="60">
        <v>0</v>
      </c>
      <c r="L13" s="61">
        <v>0</v>
      </c>
    </row>
    <row r="14" spans="1:12" ht="15.75" thickBot="1" x14ac:dyDescent="0.3">
      <c r="A14" s="38" t="s">
        <v>43</v>
      </c>
      <c r="B14" s="10" t="s">
        <v>12</v>
      </c>
      <c r="C14" s="11">
        <v>53</v>
      </c>
      <c r="D14" s="87">
        <f t="shared" si="0"/>
        <v>150</v>
      </c>
      <c r="E14" s="89">
        <f>[2]NV_2025!$G$62/1000</f>
        <v>150</v>
      </c>
      <c r="F14" s="66">
        <v>0</v>
      </c>
      <c r="G14" s="67">
        <v>0</v>
      </c>
      <c r="H14" s="11">
        <v>53</v>
      </c>
      <c r="I14" s="48">
        <f t="shared" si="1"/>
        <v>321</v>
      </c>
      <c r="J14" s="89">
        <v>321</v>
      </c>
      <c r="K14" s="66">
        <v>0</v>
      </c>
      <c r="L14" s="67">
        <v>0</v>
      </c>
    </row>
    <row r="15" spans="1:12" x14ac:dyDescent="0.25">
      <c r="A15" s="36" t="s">
        <v>44</v>
      </c>
      <c r="B15" s="1" t="s">
        <v>13</v>
      </c>
      <c r="C15" s="2">
        <v>54</v>
      </c>
      <c r="D15" s="87">
        <f t="shared" si="0"/>
        <v>212.09200000000001</v>
      </c>
      <c r="E15" s="87">
        <f>[2]NV_2025!$G$66/1000</f>
        <v>212.09200000000001</v>
      </c>
      <c r="F15" s="60">
        <v>0</v>
      </c>
      <c r="G15" s="61">
        <v>0</v>
      </c>
      <c r="H15" s="2">
        <v>54</v>
      </c>
      <c r="I15" s="48">
        <f t="shared" si="1"/>
        <v>2008</v>
      </c>
      <c r="J15" s="87">
        <v>2008</v>
      </c>
      <c r="K15" s="60">
        <v>0</v>
      </c>
      <c r="L15" s="61">
        <v>0</v>
      </c>
    </row>
    <row r="16" spans="1:12" ht="30.75" thickBot="1" x14ac:dyDescent="0.3">
      <c r="A16" s="37" t="s">
        <v>74</v>
      </c>
      <c r="B16" s="3" t="s">
        <v>73</v>
      </c>
      <c r="C16" s="12"/>
      <c r="D16" s="91">
        <f t="shared" si="0"/>
        <v>0</v>
      </c>
      <c r="E16" s="102">
        <v>0</v>
      </c>
      <c r="F16" s="63">
        <v>0</v>
      </c>
      <c r="G16" s="64">
        <v>0</v>
      </c>
      <c r="H16" s="12"/>
      <c r="I16" s="53">
        <f t="shared" si="1"/>
        <v>0</v>
      </c>
      <c r="J16" s="102">
        <f>[1]NV_2024!$E$82/1000</f>
        <v>0</v>
      </c>
      <c r="K16" s="63">
        <v>0</v>
      </c>
      <c r="L16" s="64">
        <v>0</v>
      </c>
    </row>
    <row r="17" spans="1:12" ht="28.5" x14ac:dyDescent="0.25">
      <c r="A17" s="36" t="s">
        <v>45</v>
      </c>
      <c r="B17" s="13" t="s">
        <v>14</v>
      </c>
      <c r="C17" s="2">
        <v>55</v>
      </c>
      <c r="D17" s="113">
        <f t="shared" si="0"/>
        <v>241618.728</v>
      </c>
      <c r="E17" s="114">
        <f>[2]NV_2025!$G$86/1000</f>
        <v>241618.728</v>
      </c>
      <c r="F17" s="60">
        <v>0</v>
      </c>
      <c r="G17" s="61">
        <v>0</v>
      </c>
      <c r="H17" s="2">
        <v>55</v>
      </c>
      <c r="I17" s="68">
        <f t="shared" si="1"/>
        <v>2305</v>
      </c>
      <c r="J17" s="92">
        <v>2305</v>
      </c>
      <c r="K17" s="60">
        <v>0</v>
      </c>
      <c r="L17" s="61">
        <v>0</v>
      </c>
    </row>
    <row r="18" spans="1:12" x14ac:dyDescent="0.25">
      <c r="A18" s="39" t="s">
        <v>46</v>
      </c>
      <c r="B18" s="5" t="s">
        <v>47</v>
      </c>
      <c r="C18" s="6"/>
      <c r="D18" s="92">
        <f t="shared" si="0"/>
        <v>0</v>
      </c>
      <c r="E18" s="115">
        <v>0</v>
      </c>
      <c r="F18" s="69">
        <v>0</v>
      </c>
      <c r="G18" s="70">
        <v>0</v>
      </c>
      <c r="H18" s="6"/>
      <c r="I18" s="51">
        <f t="shared" si="1"/>
        <v>2305</v>
      </c>
      <c r="J18" s="92">
        <v>2305</v>
      </c>
      <c r="K18" s="69">
        <v>0</v>
      </c>
      <c r="L18" s="70">
        <v>0</v>
      </c>
    </row>
    <row r="19" spans="1:12" x14ac:dyDescent="0.25">
      <c r="A19" s="39" t="s">
        <v>48</v>
      </c>
      <c r="B19" s="5" t="s">
        <v>36</v>
      </c>
      <c r="C19" s="6"/>
      <c r="D19" s="51">
        <f t="shared" si="0"/>
        <v>0</v>
      </c>
      <c r="E19" s="51">
        <v>0</v>
      </c>
      <c r="F19" s="69">
        <v>0</v>
      </c>
      <c r="G19" s="70">
        <v>0</v>
      </c>
      <c r="H19" s="6"/>
      <c r="I19" s="51">
        <f t="shared" si="1"/>
        <v>0</v>
      </c>
      <c r="J19" s="51">
        <v>0</v>
      </c>
      <c r="K19" s="69">
        <v>0</v>
      </c>
      <c r="L19" s="70">
        <v>0</v>
      </c>
    </row>
    <row r="20" spans="1:12" ht="15.75" thickBot="1" x14ac:dyDescent="0.3">
      <c r="A20" s="39" t="s">
        <v>49</v>
      </c>
      <c r="B20" s="7" t="s">
        <v>15</v>
      </c>
      <c r="C20" s="9"/>
      <c r="D20" s="53">
        <f t="shared" si="0"/>
        <v>0</v>
      </c>
      <c r="E20" s="49">
        <v>0</v>
      </c>
      <c r="F20" s="63">
        <v>0</v>
      </c>
      <c r="G20" s="64">
        <v>0</v>
      </c>
      <c r="H20" s="9"/>
      <c r="I20" s="53">
        <f t="shared" si="1"/>
        <v>0</v>
      </c>
      <c r="J20" s="49">
        <v>0</v>
      </c>
      <c r="K20" s="63">
        <v>0</v>
      </c>
      <c r="L20" s="64">
        <v>0</v>
      </c>
    </row>
    <row r="21" spans="1:12" ht="15.75" thickBot="1" x14ac:dyDescent="0.3">
      <c r="A21" s="38" t="s">
        <v>52</v>
      </c>
      <c r="B21" s="10" t="s">
        <v>18</v>
      </c>
      <c r="C21" s="11">
        <v>58</v>
      </c>
      <c r="D21" s="48">
        <f t="shared" si="0"/>
        <v>0</v>
      </c>
      <c r="E21" s="50">
        <v>0</v>
      </c>
      <c r="F21" s="50">
        <v>0</v>
      </c>
      <c r="G21" s="65">
        <v>0</v>
      </c>
      <c r="H21" s="11">
        <v>58</v>
      </c>
      <c r="I21" s="48">
        <f t="shared" si="1"/>
        <v>38</v>
      </c>
      <c r="J21" s="50">
        <v>38</v>
      </c>
      <c r="K21" s="50">
        <v>0</v>
      </c>
      <c r="L21" s="65">
        <v>0</v>
      </c>
    </row>
    <row r="22" spans="1:12" ht="15.75" thickBot="1" x14ac:dyDescent="0.3">
      <c r="A22" s="38" t="s">
        <v>53</v>
      </c>
      <c r="B22" s="10" t="s">
        <v>19</v>
      </c>
      <c r="C22" s="11">
        <v>59</v>
      </c>
      <c r="D22" s="50">
        <f>E22+F22+G22</f>
        <v>0</v>
      </c>
      <c r="E22" s="50">
        <v>0</v>
      </c>
      <c r="F22" s="50">
        <v>0</v>
      </c>
      <c r="G22" s="65">
        <v>0</v>
      </c>
      <c r="H22" s="11">
        <v>59</v>
      </c>
      <c r="I22" s="50">
        <f>J22+K22+L22</f>
        <v>0</v>
      </c>
      <c r="J22" s="50">
        <v>0</v>
      </c>
      <c r="K22" s="50">
        <v>0</v>
      </c>
      <c r="L22" s="65">
        <v>0</v>
      </c>
    </row>
    <row r="23" spans="1:12" ht="15.75" thickBot="1" x14ac:dyDescent="0.3">
      <c r="A23" s="15" t="s">
        <v>20</v>
      </c>
      <c r="B23" s="16" t="s">
        <v>21</v>
      </c>
      <c r="C23" s="17" t="s">
        <v>7</v>
      </c>
      <c r="D23" s="95">
        <f>E23+F23+G23</f>
        <v>354982.62714891502</v>
      </c>
      <c r="E23" s="95">
        <f>E24+E28+E29+E33+E40</f>
        <v>354982.62714891502</v>
      </c>
      <c r="F23" s="71">
        <v>0</v>
      </c>
      <c r="G23" s="72">
        <v>0</v>
      </c>
      <c r="H23" s="17" t="s">
        <v>7</v>
      </c>
      <c r="I23" s="95">
        <f>J23+K23+L23</f>
        <v>102348</v>
      </c>
      <c r="J23" s="95">
        <f>J24+J28+J29+J33+J40-1</f>
        <v>102348</v>
      </c>
      <c r="K23" s="71">
        <v>0</v>
      </c>
      <c r="L23" s="72">
        <v>0</v>
      </c>
    </row>
    <row r="24" spans="1:12" x14ac:dyDescent="0.25">
      <c r="A24" s="36" t="s">
        <v>54</v>
      </c>
      <c r="B24" s="13" t="s">
        <v>31</v>
      </c>
      <c r="C24" s="2">
        <v>69</v>
      </c>
      <c r="D24" s="91">
        <f t="shared" ref="D24:D39" si="2">E24+F24+G24</f>
        <v>352144.02146891505</v>
      </c>
      <c r="E24" s="116">
        <f>E25+E27</f>
        <v>352144.02146891505</v>
      </c>
      <c r="F24" s="73">
        <v>0</v>
      </c>
      <c r="G24" s="74">
        <v>0</v>
      </c>
      <c r="H24" s="2">
        <v>69</v>
      </c>
      <c r="I24" s="91">
        <f t="shared" ref="I24:I40" si="3">J24+K24+L24</f>
        <v>97247</v>
      </c>
      <c r="J24" s="91">
        <f>J25+J27</f>
        <v>97247</v>
      </c>
      <c r="K24" s="73">
        <v>0</v>
      </c>
      <c r="L24" s="74">
        <v>0</v>
      </c>
    </row>
    <row r="25" spans="1:12" x14ac:dyDescent="0.25">
      <c r="A25" s="39" t="s">
        <v>55</v>
      </c>
      <c r="B25" s="8" t="s">
        <v>37</v>
      </c>
      <c r="C25" s="20"/>
      <c r="D25" s="92">
        <f t="shared" si="2"/>
        <v>277028.71980000002</v>
      </c>
      <c r="E25" s="100">
        <f>([2]NV_2025!$G$167+7956.8)/1000</f>
        <v>277028.71980000002</v>
      </c>
      <c r="F25" s="69">
        <v>0</v>
      </c>
      <c r="G25" s="70">
        <v>0</v>
      </c>
      <c r="H25" s="20"/>
      <c r="I25" s="92">
        <f t="shared" si="3"/>
        <v>97247</v>
      </c>
      <c r="J25" s="100">
        <v>97247</v>
      </c>
      <c r="K25" s="69">
        <v>0</v>
      </c>
      <c r="L25" s="70">
        <v>0</v>
      </c>
    </row>
    <row r="26" spans="1:12" x14ac:dyDescent="0.25">
      <c r="A26" s="39" t="s">
        <v>56</v>
      </c>
      <c r="B26" s="8" t="s">
        <v>38</v>
      </c>
      <c r="C26" s="20"/>
      <c r="D26" s="92">
        <f t="shared" si="2"/>
        <v>0</v>
      </c>
      <c r="E26" s="92"/>
      <c r="F26" s="69">
        <v>0</v>
      </c>
      <c r="G26" s="70">
        <v>0</v>
      </c>
      <c r="H26" s="20"/>
      <c r="I26" s="51">
        <f t="shared" si="3"/>
        <v>0</v>
      </c>
      <c r="J26" s="51">
        <v>0</v>
      </c>
      <c r="K26" s="69">
        <v>0</v>
      </c>
      <c r="L26" s="70">
        <v>0</v>
      </c>
    </row>
    <row r="27" spans="1:12" ht="15.75" thickBot="1" x14ac:dyDescent="0.3">
      <c r="A27" s="37" t="s">
        <v>75</v>
      </c>
      <c r="B27" s="21" t="s">
        <v>15</v>
      </c>
      <c r="C27" s="4"/>
      <c r="D27" s="99">
        <f t="shared" si="2"/>
        <v>75115.30166891501</v>
      </c>
      <c r="E27" s="98">
        <f>[2]NV_2025!$G$175/1000</f>
        <v>75115.30166891501</v>
      </c>
      <c r="F27" s="75">
        <v>0</v>
      </c>
      <c r="G27" s="76">
        <v>0</v>
      </c>
      <c r="H27" s="4"/>
      <c r="I27" s="99">
        <f t="shared" si="3"/>
        <v>0</v>
      </c>
      <c r="J27" s="98">
        <v>0</v>
      </c>
      <c r="K27" s="75">
        <v>0</v>
      </c>
      <c r="L27" s="76">
        <v>0</v>
      </c>
    </row>
    <row r="28" spans="1:12" ht="15.75" thickBot="1" x14ac:dyDescent="0.3">
      <c r="A28" s="38" t="s">
        <v>57</v>
      </c>
      <c r="B28" s="22" t="s">
        <v>30</v>
      </c>
      <c r="C28" s="11">
        <v>68</v>
      </c>
      <c r="D28" s="50">
        <f t="shared" si="2"/>
        <v>0</v>
      </c>
      <c r="E28" s="52">
        <v>0</v>
      </c>
      <c r="F28" s="66">
        <v>0</v>
      </c>
      <c r="G28" s="67">
        <v>0</v>
      </c>
      <c r="H28" s="11">
        <v>68</v>
      </c>
      <c r="I28" s="50">
        <f t="shared" si="3"/>
        <v>0</v>
      </c>
      <c r="J28" s="52">
        <v>0</v>
      </c>
      <c r="K28" s="66">
        <v>0</v>
      </c>
      <c r="L28" s="67">
        <v>0</v>
      </c>
    </row>
    <row r="29" spans="1:12" x14ac:dyDescent="0.25">
      <c r="A29" s="41" t="s">
        <v>58</v>
      </c>
      <c r="B29" s="40" t="s">
        <v>22</v>
      </c>
      <c r="C29" s="35">
        <v>60</v>
      </c>
      <c r="D29" s="53">
        <f t="shared" si="2"/>
        <v>0</v>
      </c>
      <c r="E29" s="53">
        <f>E30+E31+E32</f>
        <v>0</v>
      </c>
      <c r="F29" s="73">
        <v>0</v>
      </c>
      <c r="G29" s="74">
        <v>0</v>
      </c>
      <c r="H29" s="35">
        <v>60</v>
      </c>
      <c r="I29" s="91">
        <f t="shared" si="3"/>
        <v>125</v>
      </c>
      <c r="J29" s="91">
        <v>125</v>
      </c>
      <c r="K29" s="73">
        <v>0</v>
      </c>
      <c r="L29" s="74">
        <v>0</v>
      </c>
    </row>
    <row r="30" spans="1:12" x14ac:dyDescent="0.25">
      <c r="A30" s="39" t="s">
        <v>67</v>
      </c>
      <c r="B30" s="8" t="s">
        <v>23</v>
      </c>
      <c r="C30" s="6"/>
      <c r="D30" s="51">
        <f t="shared" si="2"/>
        <v>0</v>
      </c>
      <c r="E30" s="51">
        <v>0</v>
      </c>
      <c r="F30" s="69">
        <v>0</v>
      </c>
      <c r="G30" s="70">
        <v>0</v>
      </c>
      <c r="H30" s="6"/>
      <c r="I30" s="92">
        <f t="shared" si="3"/>
        <v>0</v>
      </c>
      <c r="J30" s="92">
        <v>0</v>
      </c>
      <c r="K30" s="69">
        <v>0</v>
      </c>
      <c r="L30" s="70">
        <v>0</v>
      </c>
    </row>
    <row r="31" spans="1:12" x14ac:dyDescent="0.25">
      <c r="A31" s="39" t="s">
        <v>68</v>
      </c>
      <c r="B31" s="18" t="s">
        <v>24</v>
      </c>
      <c r="C31" s="6"/>
      <c r="D31" s="51">
        <f t="shared" si="2"/>
        <v>0</v>
      </c>
      <c r="E31" s="51">
        <f>'[1]NV_2024 (výhled)'!$P$107/1000</f>
        <v>0</v>
      </c>
      <c r="F31" s="69">
        <v>0</v>
      </c>
      <c r="G31" s="70">
        <v>0</v>
      </c>
      <c r="H31" s="6"/>
      <c r="I31" s="92">
        <f t="shared" si="3"/>
        <v>0</v>
      </c>
      <c r="J31" s="92">
        <v>0</v>
      </c>
      <c r="K31" s="69">
        <v>0</v>
      </c>
      <c r="L31" s="70">
        <v>0</v>
      </c>
    </row>
    <row r="32" spans="1:12" ht="15.75" thickBot="1" x14ac:dyDescent="0.3">
      <c r="A32" s="37" t="s">
        <v>69</v>
      </c>
      <c r="B32" s="7" t="s">
        <v>25</v>
      </c>
      <c r="C32" s="9"/>
      <c r="D32" s="117">
        <f t="shared" si="2"/>
        <v>0</v>
      </c>
      <c r="E32" s="117">
        <v>0</v>
      </c>
      <c r="F32" s="63">
        <v>0</v>
      </c>
      <c r="G32" s="64">
        <v>0</v>
      </c>
      <c r="H32" s="9"/>
      <c r="I32" s="102">
        <f t="shared" si="3"/>
        <v>0</v>
      </c>
      <c r="J32" s="49">
        <v>0</v>
      </c>
      <c r="K32" s="63">
        <v>0</v>
      </c>
      <c r="L32" s="64">
        <v>0</v>
      </c>
    </row>
    <row r="33" spans="1:12" x14ac:dyDescent="0.25">
      <c r="A33" s="41" t="s">
        <v>59</v>
      </c>
      <c r="B33" s="40" t="s">
        <v>26</v>
      </c>
      <c r="C33" s="96">
        <v>64</v>
      </c>
      <c r="D33" s="118">
        <f t="shared" si="2"/>
        <v>2838.6056800000001</v>
      </c>
      <c r="E33" s="118">
        <f>E34+E39</f>
        <v>2838.6056800000001</v>
      </c>
      <c r="F33" s="97">
        <v>0</v>
      </c>
      <c r="G33" s="74">
        <v>0</v>
      </c>
      <c r="H33" s="96">
        <v>64</v>
      </c>
      <c r="I33" s="91">
        <f t="shared" si="3"/>
        <v>4977</v>
      </c>
      <c r="J33" s="118">
        <f>J34+J39-1</f>
        <v>4977</v>
      </c>
      <c r="K33" s="97">
        <v>0</v>
      </c>
      <c r="L33" s="74">
        <v>0</v>
      </c>
    </row>
    <row r="34" spans="1:12" x14ac:dyDescent="0.25">
      <c r="A34" s="39" t="s">
        <v>60</v>
      </c>
      <c r="B34" s="19" t="s">
        <v>27</v>
      </c>
      <c r="C34" s="20"/>
      <c r="D34" s="119">
        <f t="shared" si="2"/>
        <v>2045.8776800000001</v>
      </c>
      <c r="E34" s="119">
        <f>[2]NV_2025!$G$134/1000</f>
        <v>2045.8776800000001</v>
      </c>
      <c r="F34" s="93">
        <v>0</v>
      </c>
      <c r="G34" s="70">
        <v>0</v>
      </c>
      <c r="H34" s="20"/>
      <c r="I34" s="92">
        <f t="shared" si="3"/>
        <v>2165</v>
      </c>
      <c r="J34" s="92">
        <v>2165</v>
      </c>
      <c r="K34" s="93">
        <v>0</v>
      </c>
      <c r="L34" s="70">
        <v>0</v>
      </c>
    </row>
    <row r="35" spans="1:12" x14ac:dyDescent="0.25">
      <c r="A35" s="39" t="s">
        <v>61</v>
      </c>
      <c r="B35" s="8" t="s">
        <v>70</v>
      </c>
      <c r="C35" s="20"/>
      <c r="D35" s="119">
        <f t="shared" si="2"/>
        <v>0</v>
      </c>
      <c r="E35" s="119"/>
      <c r="F35" s="93">
        <v>0</v>
      </c>
      <c r="G35" s="70">
        <v>0</v>
      </c>
      <c r="H35" s="20"/>
      <c r="I35" s="92">
        <f t="shared" si="3"/>
        <v>0</v>
      </c>
      <c r="J35" s="92">
        <v>0</v>
      </c>
      <c r="K35" s="93">
        <v>0</v>
      </c>
      <c r="L35" s="70">
        <v>0</v>
      </c>
    </row>
    <row r="36" spans="1:12" x14ac:dyDescent="0.25">
      <c r="A36" s="39" t="s">
        <v>62</v>
      </c>
      <c r="B36" s="8" t="s">
        <v>71</v>
      </c>
      <c r="C36" s="20"/>
      <c r="D36" s="119">
        <f t="shared" si="2"/>
        <v>0</v>
      </c>
      <c r="E36" s="119"/>
      <c r="F36" s="93">
        <v>0</v>
      </c>
      <c r="G36" s="70">
        <v>0</v>
      </c>
      <c r="H36" s="20"/>
      <c r="I36" s="92">
        <f t="shared" si="3"/>
        <v>0</v>
      </c>
      <c r="J36" s="92">
        <v>0</v>
      </c>
      <c r="K36" s="93">
        <v>0</v>
      </c>
      <c r="L36" s="70">
        <v>0</v>
      </c>
    </row>
    <row r="37" spans="1:12" x14ac:dyDescent="0.25">
      <c r="A37" s="39" t="s">
        <v>63</v>
      </c>
      <c r="B37" s="8" t="s">
        <v>72</v>
      </c>
      <c r="C37" s="20"/>
      <c r="D37" s="119">
        <f t="shared" si="2"/>
        <v>1777.8776800000001</v>
      </c>
      <c r="E37" s="119">
        <f>[2]NV_2025!$G$139/1000</f>
        <v>1777.8776800000001</v>
      </c>
      <c r="F37" s="93">
        <v>0</v>
      </c>
      <c r="G37" s="70">
        <v>0</v>
      </c>
      <c r="H37" s="20"/>
      <c r="I37" s="92">
        <f t="shared" si="3"/>
        <v>0</v>
      </c>
      <c r="J37" s="92">
        <v>0</v>
      </c>
      <c r="K37" s="93">
        <v>0</v>
      </c>
      <c r="L37" s="70">
        <v>0</v>
      </c>
    </row>
    <row r="38" spans="1:12" x14ac:dyDescent="0.25">
      <c r="A38" s="39" t="s">
        <v>64</v>
      </c>
      <c r="B38" s="8" t="s">
        <v>28</v>
      </c>
      <c r="C38" s="20"/>
      <c r="D38" s="119">
        <f t="shared" si="2"/>
        <v>268</v>
      </c>
      <c r="E38" s="119">
        <f>[2]NV_2025!$G$145/1000</f>
        <v>268</v>
      </c>
      <c r="F38" s="93">
        <v>0</v>
      </c>
      <c r="G38" s="70">
        <v>0</v>
      </c>
      <c r="H38" s="20"/>
      <c r="I38" s="92">
        <f t="shared" si="3"/>
        <v>0</v>
      </c>
      <c r="J38" s="92">
        <v>0</v>
      </c>
      <c r="K38" s="93">
        <v>0</v>
      </c>
      <c r="L38" s="70">
        <v>0</v>
      </c>
    </row>
    <row r="39" spans="1:12" ht="15.75" thickBot="1" x14ac:dyDescent="0.3">
      <c r="A39" s="39" t="s">
        <v>65</v>
      </c>
      <c r="B39" s="21" t="s">
        <v>15</v>
      </c>
      <c r="C39" s="4"/>
      <c r="D39" s="120">
        <f t="shared" si="2"/>
        <v>792.72799999999995</v>
      </c>
      <c r="E39" s="120">
        <f>([2]NV_2025!$G$132+[2]NV_2025!$G$133+[2]NV_2025!$G$151)/1000</f>
        <v>792.72799999999995</v>
      </c>
      <c r="F39" s="63">
        <v>0</v>
      </c>
      <c r="G39" s="64">
        <v>0</v>
      </c>
      <c r="H39" s="4"/>
      <c r="I39" s="102">
        <f t="shared" si="3"/>
        <v>2813</v>
      </c>
      <c r="J39" s="101">
        <f>2803+10</f>
        <v>2813</v>
      </c>
      <c r="K39" s="63">
        <v>0</v>
      </c>
      <c r="L39" s="64">
        <v>0</v>
      </c>
    </row>
    <row r="40" spans="1:12" ht="15.75" thickBot="1" x14ac:dyDescent="0.3">
      <c r="A40" s="38" t="s">
        <v>66</v>
      </c>
      <c r="B40" s="22" t="s">
        <v>29</v>
      </c>
      <c r="C40" s="11">
        <v>65</v>
      </c>
      <c r="D40" s="53">
        <f t="shared" ref="D9:D40" si="4">E40+F40+G40</f>
        <v>0</v>
      </c>
      <c r="E40" s="62">
        <v>0</v>
      </c>
      <c r="F40" s="77">
        <v>0</v>
      </c>
      <c r="G40" s="78">
        <v>0</v>
      </c>
      <c r="H40" s="11">
        <v>65</v>
      </c>
      <c r="I40" s="53">
        <f t="shared" si="3"/>
        <v>0</v>
      </c>
      <c r="J40" s="62">
        <v>0</v>
      </c>
      <c r="K40" s="77">
        <v>0</v>
      </c>
      <c r="L40" s="78">
        <v>0</v>
      </c>
    </row>
    <row r="41" spans="1:12" ht="15.75" thickBot="1" x14ac:dyDescent="0.3">
      <c r="A41" s="23" t="s">
        <v>32</v>
      </c>
      <c r="B41" s="44" t="s">
        <v>33</v>
      </c>
      <c r="C41" s="24" t="s">
        <v>7</v>
      </c>
      <c r="D41" s="94">
        <f>E41+F41+G41</f>
        <v>1.434993464499712E-6</v>
      </c>
      <c r="E41" s="94">
        <f>E23-E7</f>
        <v>1.434993464499712E-6</v>
      </c>
      <c r="F41" s="54">
        <v>0</v>
      </c>
      <c r="G41" s="79">
        <v>0</v>
      </c>
      <c r="H41" s="24" t="s">
        <v>7</v>
      </c>
      <c r="I41" s="94">
        <f>J41+K41+L41</f>
        <v>24</v>
      </c>
      <c r="J41" s="94">
        <f>J23-J7+1</f>
        <v>24</v>
      </c>
      <c r="K41" s="54">
        <v>0</v>
      </c>
      <c r="L41" s="79">
        <v>0</v>
      </c>
    </row>
    <row r="42" spans="1:12" ht="15.75" thickBot="1" x14ac:dyDescent="0.3">
      <c r="A42" s="82"/>
      <c r="B42" s="83"/>
      <c r="C42" s="84"/>
      <c r="D42" s="84"/>
      <c r="E42" s="85"/>
      <c r="F42" s="84"/>
      <c r="G42" s="86"/>
      <c r="H42" s="84"/>
      <c r="I42" s="84"/>
      <c r="J42" s="85"/>
      <c r="K42" s="84"/>
      <c r="L42" s="86"/>
    </row>
    <row r="43" spans="1:12" ht="15.75" thickBot="1" x14ac:dyDescent="0.3">
      <c r="A43" s="43" t="s">
        <v>34</v>
      </c>
      <c r="B43" s="109" t="s">
        <v>35</v>
      </c>
      <c r="C43" s="109"/>
      <c r="D43" s="109"/>
      <c r="E43" s="109"/>
      <c r="F43" s="109"/>
      <c r="G43" s="109"/>
      <c r="H43" s="109"/>
      <c r="I43" s="109"/>
      <c r="J43" s="109"/>
      <c r="K43" s="109"/>
      <c r="L43" s="110"/>
    </row>
    <row r="44" spans="1:12" s="45" customFormat="1" ht="47.25" customHeight="1" thickBot="1" x14ac:dyDescent="0.3">
      <c r="A44" s="104" t="s">
        <v>82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6"/>
    </row>
    <row r="45" spans="1:12" ht="15.75" thickBot="1" x14ac:dyDescent="0.3">
      <c r="A45" s="42" t="s">
        <v>76</v>
      </c>
      <c r="B45" s="107" t="s">
        <v>77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8"/>
    </row>
    <row r="46" spans="1:12" ht="60" customHeight="1" thickBot="1" x14ac:dyDescent="0.3">
      <c r="A46" s="104" t="s">
        <v>83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6"/>
    </row>
    <row r="47" spans="1:12" x14ac:dyDescent="0.25">
      <c r="A47" s="46">
        <v>46133</v>
      </c>
    </row>
  </sheetData>
  <mergeCells count="8">
    <mergeCell ref="A1:L1"/>
    <mergeCell ref="A2:L2"/>
    <mergeCell ref="I4:L4"/>
    <mergeCell ref="A44:L44"/>
    <mergeCell ref="A46:L46"/>
    <mergeCell ref="B45:L45"/>
    <mergeCell ref="B43:L43"/>
    <mergeCell ref="D4:G4"/>
  </mergeCells>
  <pageMargins left="0.7" right="0.7" top="0.78740157499999996" bottom="0.78740157499999996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List2</vt:lpstr>
      <vt:lpstr>List2!Oblast_tisku</vt:lpstr>
    </vt:vector>
  </TitlesOfParts>
  <Company>AVCR SSC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Plesnivý Petr</dc:creator>
  <cp:lastModifiedBy>Ivona Kubíková</cp:lastModifiedBy>
  <cp:lastPrinted>2018-06-06T08:41:10Z</cp:lastPrinted>
  <dcterms:created xsi:type="dcterms:W3CDTF">2017-03-08T08:59:17Z</dcterms:created>
  <dcterms:modified xsi:type="dcterms:W3CDTF">2026-04-21T15:51:21Z</dcterms:modified>
</cp:coreProperties>
</file>